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ublic_html\Geotech Design Spring 2024\Module-4 MSE Walls\"/>
    </mc:Choice>
  </mc:AlternateContent>
  <bookViews>
    <workbookView xWindow="0" yWindow="0" windowWidth="38400" windowHeight="178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28" i="1"/>
  <c r="K26" i="1"/>
  <c r="K22" i="1"/>
  <c r="K20" i="1"/>
  <c r="K24" i="1"/>
  <c r="L20" i="1"/>
  <c r="I30" i="1"/>
  <c r="I28" i="1"/>
  <c r="I26" i="1"/>
  <c r="I24" i="1"/>
  <c r="I22" i="1"/>
  <c r="I20" i="1"/>
  <c r="F26" i="1"/>
  <c r="G30" i="1"/>
  <c r="G28" i="1"/>
  <c r="G26" i="1"/>
  <c r="G24" i="1"/>
  <c r="G22" i="1"/>
  <c r="G20" i="1"/>
  <c r="F24" i="1"/>
  <c r="F22" i="1"/>
  <c r="E30" i="1" l="1"/>
  <c r="F30" i="1" s="1"/>
  <c r="F8" i="1"/>
  <c r="E20" i="1" l="1"/>
  <c r="E28" i="1"/>
  <c r="F28" i="1" l="1"/>
  <c r="F20" i="1"/>
  <c r="B6" i="1"/>
  <c r="B7" i="1" l="1"/>
  <c r="C10" i="1"/>
  <c r="C9" i="1"/>
  <c r="B8" i="1"/>
  <c r="H20" i="1" l="1"/>
  <c r="M20" i="1" s="1"/>
  <c r="H22" i="1"/>
  <c r="H26" i="1"/>
  <c r="H24" i="1"/>
  <c r="L24" i="1" s="1"/>
  <c r="H30" i="1"/>
  <c r="H28" i="1"/>
  <c r="J26" i="1"/>
  <c r="J20" i="1"/>
  <c r="J24" i="1"/>
  <c r="J30" i="1"/>
  <c r="J22" i="1"/>
  <c r="J28" i="1"/>
  <c r="N20" i="1" l="1"/>
  <c r="O20" i="1" s="1"/>
  <c r="L26" i="1"/>
  <c r="M26" i="1" s="1"/>
  <c r="L30" i="1"/>
  <c r="M30" i="1" s="1"/>
  <c r="L22" i="1"/>
  <c r="M22" i="1" s="1"/>
  <c r="L28" i="1"/>
  <c r="M28" i="1" s="1"/>
  <c r="M24" i="1"/>
  <c r="N30" i="1" l="1"/>
  <c r="O30" i="1" s="1"/>
  <c r="N28" i="1"/>
  <c r="O28" i="1" s="1"/>
  <c r="N26" i="1"/>
  <c r="O26" i="1" s="1"/>
  <c r="N24" i="1"/>
  <c r="O24" i="1" s="1"/>
  <c r="N22" i="1"/>
  <c r="O22" i="1" s="1"/>
</calcChain>
</file>

<file path=xl/sharedStrings.xml><?xml version="1.0" encoding="utf-8"?>
<sst xmlns="http://schemas.openxmlformats.org/spreadsheetml/2006/main" count="34" uniqueCount="34">
  <si>
    <t>ka</t>
  </si>
  <si>
    <t>f</t>
  </si>
  <si>
    <t>kp</t>
  </si>
  <si>
    <t>Panel</t>
  </si>
  <si>
    <t>Tie</t>
  </si>
  <si>
    <t>g</t>
  </si>
  <si>
    <t>w</t>
  </si>
  <si>
    <t>fy</t>
  </si>
  <si>
    <t>F.S</t>
  </si>
  <si>
    <t>Sv</t>
  </si>
  <si>
    <t>Sh</t>
  </si>
  <si>
    <t>H</t>
  </si>
  <si>
    <t>d</t>
  </si>
  <si>
    <t>Depth, D (ft)</t>
  </si>
  <si>
    <t>Vetical Stress psf</t>
  </si>
  <si>
    <t>t (ft)</t>
  </si>
  <si>
    <t>t (in)</t>
  </si>
  <si>
    <t>Point</t>
  </si>
  <si>
    <t xml:space="preserve">Depth </t>
  </si>
  <si>
    <r>
      <t>X = H x tan 30</t>
    </r>
    <r>
      <rPr>
        <vertAlign val="superscript"/>
        <sz val="16"/>
        <color theme="1"/>
        <rFont val="Calibri"/>
        <family val="2"/>
        <scheme val="minor"/>
      </rPr>
      <t>o</t>
    </r>
  </si>
  <si>
    <t>q</t>
  </si>
  <si>
    <r>
      <t>F.S</t>
    </r>
    <r>
      <rPr>
        <vertAlign val="subscript"/>
        <sz val="14"/>
        <color theme="1"/>
        <rFont val="Times New Roman"/>
        <family val="1"/>
      </rPr>
      <t>breaking</t>
    </r>
  </si>
  <si>
    <r>
      <t>F.S</t>
    </r>
    <r>
      <rPr>
        <vertAlign val="subscript"/>
        <sz val="14"/>
        <color theme="1"/>
        <rFont val="Times New Roman"/>
        <family val="1"/>
      </rPr>
      <t>pullout</t>
    </r>
  </si>
  <si>
    <r>
      <rPr>
        <b/>
        <sz val="18"/>
        <color theme="1"/>
        <rFont val="Symbol"/>
        <family val="1"/>
        <charset val="2"/>
      </rPr>
      <t>s</t>
    </r>
    <r>
      <rPr>
        <b/>
        <vertAlign val="subscript"/>
        <sz val="18"/>
        <color theme="1"/>
        <rFont val="Times New Roman"/>
        <family val="1"/>
      </rPr>
      <t>h</t>
    </r>
    <r>
      <rPr>
        <b/>
        <vertAlign val="subscript"/>
        <sz val="18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S</t>
    </r>
    <r>
      <rPr>
        <b/>
        <vertAlign val="subscript"/>
        <sz val="18"/>
        <color theme="1"/>
        <rFont val="Calibri"/>
        <family val="2"/>
        <scheme val="minor"/>
      </rPr>
      <t>v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vertAlign val="subscript"/>
        <sz val="18"/>
        <color theme="1"/>
        <rFont val="Calibri"/>
        <family val="2"/>
        <scheme val="minor"/>
      </rPr>
      <t>h</t>
    </r>
  </si>
  <si>
    <r>
      <t xml:space="preserve">2 w </t>
    </r>
    <r>
      <rPr>
        <b/>
        <sz val="18"/>
        <color theme="1"/>
        <rFont val="Symbol"/>
        <family val="1"/>
        <charset val="2"/>
      </rPr>
      <t>s</t>
    </r>
    <r>
      <rPr>
        <b/>
        <vertAlign val="subscript"/>
        <sz val="18"/>
        <color theme="1"/>
        <rFont val="Calibri"/>
        <family val="2"/>
        <scheme val="minor"/>
      </rPr>
      <t>v</t>
    </r>
    <r>
      <rPr>
        <b/>
        <sz val="18"/>
        <color theme="1"/>
        <rFont val="Calibri"/>
        <family val="2"/>
        <scheme val="minor"/>
      </rPr>
      <t xml:space="preserve"> tan</t>
    </r>
    <r>
      <rPr>
        <b/>
        <sz val="18"/>
        <color theme="1"/>
        <rFont val="Symbol"/>
        <family val="1"/>
        <charset val="2"/>
      </rPr>
      <t>d</t>
    </r>
  </si>
  <si>
    <r>
      <t>w f</t>
    </r>
    <r>
      <rPr>
        <b/>
        <vertAlign val="subscript"/>
        <sz val="18"/>
        <color theme="1"/>
        <rFont val="Calibri"/>
        <family val="2"/>
        <scheme val="minor"/>
      </rPr>
      <t>y</t>
    </r>
  </si>
  <si>
    <r>
      <t>L</t>
    </r>
    <r>
      <rPr>
        <b/>
        <vertAlign val="subscript"/>
        <sz val="18"/>
        <color theme="1"/>
        <rFont val="Calibri"/>
        <family val="2"/>
        <scheme val="minor"/>
      </rPr>
      <t>R (ft)</t>
    </r>
  </si>
  <si>
    <r>
      <t>L</t>
    </r>
    <r>
      <rPr>
        <b/>
        <vertAlign val="subscript"/>
        <sz val="18"/>
        <color theme="1"/>
        <rFont val="Calibri"/>
        <family val="2"/>
        <scheme val="minor"/>
      </rPr>
      <t>e (ft)</t>
    </r>
  </si>
  <si>
    <t>Lateral Stress psf</t>
  </si>
  <si>
    <r>
      <t>L</t>
    </r>
    <r>
      <rPr>
        <b/>
        <vertAlign val="subscript"/>
        <sz val="18"/>
        <color theme="1"/>
        <rFont val="Calibri"/>
        <family val="2"/>
        <scheme val="minor"/>
      </rPr>
      <t xml:space="preserve">total </t>
    </r>
    <r>
      <rPr>
        <b/>
        <sz val="18"/>
        <color theme="1"/>
        <rFont val="Calibri"/>
        <family val="2"/>
        <scheme val="minor"/>
      </rPr>
      <t>(ft)</t>
    </r>
  </si>
  <si>
    <t>fy=29000 psi</t>
  </si>
  <si>
    <t>fy=4176000 psf</t>
  </si>
  <si>
    <t xml:space="preserve">w = 4 in </t>
  </si>
  <si>
    <t>w = 0.25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</si>
</sst>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* #,##0.0000_);_(* \(#,##0.0000\);_(* &quot;-&quot;??_);_(@_)"/>
    <numFmt numFmtId="167" formatCode="_(* #,##0.0000000_);_(* \(#,##0.0000000\);_(* &quot;-&quot;??_);_(@_)"/>
    <numFmt numFmtId="168" formatCode="_(* #,##0.00000_);_(* \(#,##0.0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Symbol"/>
      <family val="1"/>
      <charset val="2"/>
    </font>
    <font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Symbol"/>
      <family val="1"/>
      <charset val="2"/>
    </font>
    <font>
      <b/>
      <vertAlign val="subscript"/>
      <sz val="18"/>
      <color theme="1"/>
      <name val="Times New Roman"/>
      <family val="1"/>
    </font>
    <font>
      <b/>
      <vertAlign val="subscript"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/>
    <xf numFmtId="164" fontId="2" fillId="0" borderId="1" xfId="0" applyNumberFormat="1" applyFont="1" applyBorder="1"/>
    <xf numFmtId="165" fontId="2" fillId="0" borderId="1" xfId="1" applyNumberFormat="1" applyFont="1" applyBorder="1"/>
    <xf numFmtId="2" fontId="2" fillId="0" borderId="1" xfId="0" applyNumberFormat="1" applyFont="1" applyBorder="1"/>
    <xf numFmtId="167" fontId="0" fillId="0" borderId="1" xfId="0" applyNumberFormat="1" applyBorder="1"/>
    <xf numFmtId="166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0" fillId="0" borderId="1" xfId="0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9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0" fillId="2" borderId="1" xfId="0" applyFont="1" applyFill="1" applyBorder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11" fillId="2" borderId="1" xfId="0" applyFont="1" applyFill="1" applyBorder="1"/>
    <xf numFmtId="0" fontId="9" fillId="0" borderId="0" xfId="0" applyFont="1" applyFill="1" applyBorder="1"/>
    <xf numFmtId="0" fontId="0" fillId="0" borderId="1" xfId="0" applyBorder="1"/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168" fontId="14" fillId="3" borderId="1" xfId="0" applyNumberFormat="1" applyFont="1" applyFill="1" applyBorder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13" fillId="2" borderId="1" xfId="0" applyNumberFormat="1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Fill="1" applyBorder="1"/>
    <xf numFmtId="3" fontId="13" fillId="0" borderId="1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19" fillId="3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282390</xdr:colOff>
      <xdr:row>3</xdr:row>
      <xdr:rowOff>159685</xdr:rowOff>
    </xdr:from>
    <xdr:to>
      <xdr:col>11</xdr:col>
      <xdr:colOff>504266</xdr:colOff>
      <xdr:row>5</xdr:row>
      <xdr:rowOff>246529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40">
              <a:extLst>
                <a:ext uri="{FF2B5EF4-FFF2-40B4-BE49-F238E27FC236}">
                  <a16:creationId xmlns:a16="http://schemas.microsoft.com/office/drawing/2014/main" xmlns="" id="{00000000-0008-0000-0000-000003000000}"/>
                </a:ext>
              </a:extLst>
            </xdr:cNvPr>
            <xdr:cNvSpPr txBox="1"/>
          </xdr:nvSpPr>
          <xdr:spPr>
            <a:xfrm>
              <a:off x="4507008" y="966509"/>
              <a:ext cx="6273052" cy="647138"/>
            </a:xfrm>
            <a:prstGeom prst="rect">
              <a:avLst/>
            </a:prstGeom>
            <a:solidFill>
              <a:srgbClr val="FFFF00"/>
            </a:solidFill>
            <a:ln>
              <a:solidFill>
                <a:schemeClr val="tx1"/>
              </a:solidFill>
            </a:ln>
          </xdr:spPr>
          <xdr:txBody>
            <a:bodyPr wrap="square" lIns="0" tIns="0" rIns="0" bIns="0" rtlCol="0">
              <a:no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sSub>
                    <m:sSubPr>
                      <m:ctrlPr>
                        <a:rPr lang="en-US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𝐹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.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𝑆</m:t>
                      </m:r>
                    </m:e>
                    <m:sub>
                      <m:r>
                        <a:rPr lang="en-US" b="0" i="1">
                          <a:latin typeface="Cambria Math" panose="02040503050406030204" pitchFamily="18" charset="0"/>
                        </a:rPr>
                        <m:t>𝑝𝑢𝑙𝑙𝑜𝑢𝑡</m:t>
                      </m:r>
                    </m:sub>
                  </m:sSub>
                  <m:r>
                    <a:rPr lang="en-US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en-US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b="0" i="1">
                          <a:latin typeface="Cambria Math" panose="02040503050406030204" pitchFamily="18" charset="0"/>
                        </a:rPr>
                        <m:t>2</m:t>
                      </m:r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𝑒</m:t>
                          </m:r>
                        </m:sub>
                      </m:sSub>
                      <m:r>
                        <a:rPr lang="en-US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𝑤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 </m:t>
                      </m:r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𝜎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𝑣</m:t>
                          </m:r>
                        </m:sub>
                      </m:sSub>
                      <m:r>
                        <a:rPr lang="en-US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𝑡𝑎𝑛</m:t>
                      </m:r>
                      <m:r>
                        <a:rPr lang="en-US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</m:num>
                    <m:den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𝜎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𝑣</m:t>
                          </m:r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 </m:t>
                          </m:r>
                        </m:sub>
                      </m:sSub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𝑘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𝑎</m:t>
                          </m:r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  </m:t>
                          </m:r>
                        </m:sub>
                      </m:sSub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𝑆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𝑣</m:t>
                          </m:r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 </m:t>
                          </m:r>
                        </m:sub>
                      </m:sSub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𝑆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h</m:t>
                          </m:r>
                        </m:sub>
                      </m:sSub>
                    </m:den>
                  </m:f>
                </m:oMath>
              </a14:m>
              <a:r>
                <a:rPr lang="en-US"/>
                <a:t> = 2.5 to 3  </a:t>
              </a:r>
              <a:r>
                <a:rPr lang="en-US" sz="2400" kern="12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+mn-ea"/>
                  <a:cs typeface="+mn-cs"/>
                </a:rPr>
                <a:t>....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𝑣</m:t>
                      </m:r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  <m:sSub>
                    <m:sSubPr>
                      <m:ctrlP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e>
                    <m: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𝑎</m:t>
                      </m:r>
                    </m:sub>
                  </m:sSub>
                  <m:r>
                    <a:rPr lang="en-US" sz="24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b>
                    <m:sSubPr>
                      <m:ctrlP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</m:sub>
                  </m:sSub>
                </m:oMath>
              </a14:m>
              <a:r>
                <a:rPr lang="en-US"/>
                <a:t> </a:t>
              </a:r>
              <a:r>
                <a:rPr lang="en-US" sz="2400" kern="12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+mn-ea"/>
                  <a:cs typeface="+mn-cs"/>
                </a:rPr>
                <a:t>........ 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40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𝐿</m:t>
                      </m:r>
                    </m:e>
                    <m: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𝑒</m:t>
                      </m:r>
                    </m:sub>
                  </m:sSub>
                  <m:r>
                    <a:rPr lang="en-US" sz="24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 (</m:t>
                      </m:r>
                      <m:sSub>
                        <m:sSubPr>
                          <m:ctrlP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𝜎</m:t>
                          </m:r>
                        </m:e>
                        <m:sub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h</m:t>
                          </m:r>
                        </m:sub>
                      </m:s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sSub>
                        <m:sSubPr>
                          <m:ctrlP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𝑆</m:t>
                          </m:r>
                        </m:e>
                        <m:sub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𝑣</m:t>
                          </m:r>
                        </m:sub>
                      </m:s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sSub>
                        <m:sSubPr>
                          <m:ctrlP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𝑆</m:t>
                          </m:r>
                        </m:e>
                        <m:sub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𝐻</m:t>
                          </m:r>
                        </m:sub>
                      </m:s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num>
                    <m:den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2.</m:t>
                      </m:r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𝑤</m:t>
                      </m:r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sSub>
                        <m:sSubPr>
                          <m:ctrlP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𝜎</m:t>
                          </m:r>
                        </m:e>
                        <m:sub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𝑣</m:t>
                          </m:r>
                        </m:sub>
                      </m:s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𝑡𝑎𝑛</m:t>
                      </m:r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𝛿</m:t>
                      </m:r>
                    </m:den>
                  </m:f>
                </m:oMath>
              </a14:m>
              <a:endParaRPr lang="en-US"/>
            </a:p>
          </xdr:txBody>
        </xdr:sp>
      </mc:Choice>
      <mc:Fallback xmlns="">
        <xdr:sp macro="" textlink="">
          <xdr:nvSpPr>
            <xdr:cNvPr id="3" name="TextBox 240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507008" y="966509"/>
              <a:ext cx="6273052" cy="647138"/>
            </a:xfrm>
            <a:prstGeom prst="rect">
              <a:avLst/>
            </a:prstGeom>
            <a:solidFill>
              <a:srgbClr val="FFFF00"/>
            </a:solidFill>
            <a:ln>
              <a:solidFill>
                <a:schemeClr val="tx1"/>
              </a:solidFill>
            </a:ln>
          </xdr:spPr>
          <xdr:txBody>
            <a:bodyPr wrap="square" lIns="0" tIns="0" rIns="0" bIns="0" rtlCol="0">
              <a:no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r>
                <a:rPr lang="en-US" b="0" i="0">
                  <a:latin typeface="Cambria Math" panose="02040503050406030204" pitchFamily="18" charset="0"/>
                </a:rPr>
                <a:t>〖 𝐹.𝑆〗_𝑝𝑢𝑙𝑙𝑜𝑢𝑡=  (2〖 𝐿〗_𝑒  𝑤 </a:t>
              </a:r>
              <a:r>
                <a:rPr lang="en-US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n-US" b="0" i="0">
                  <a:latin typeface="Cambria Math" panose="02040503050406030204" pitchFamily="18" charset="0"/>
                </a:rPr>
                <a:t>𝑣  𝑡𝑎𝑛</a:t>
              </a:r>
              <a:r>
                <a:rPr lang="en-US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𝛿)/(𝜎_(</a:t>
              </a:r>
              <a:r>
                <a:rPr lang="en-US" b="0" i="0">
                  <a:latin typeface="Cambria Math" panose="02040503050406030204" pitchFamily="18" charset="0"/>
                </a:rPr>
                <a:t>𝑣 ) 𝑘_(𝑎  ) 𝑆_(𝑣 ) 𝑆_ℎ )</a:t>
              </a:r>
              <a:r>
                <a:rPr lang="en-US"/>
                <a:t> = 2.5 to 3  </a:t>
              </a:r>
              <a:r>
                <a:rPr lang="en-US" sz="2400" kern="12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+mn-ea"/>
                  <a:cs typeface="+mn-cs"/>
                </a:rPr>
                <a:t>.... </a:t>
              </a:r>
              <a:r>
                <a:rPr lang="en-US" sz="2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𝜎_(𝑣 ) 𝑘_𝑎= 𝜎_ℎ</a:t>
              </a:r>
              <a:r>
                <a:rPr lang="en-US"/>
                <a:t> </a:t>
              </a:r>
              <a:r>
                <a:rPr lang="en-US" sz="2400" kern="12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+mn-ea"/>
                  <a:cs typeface="+mn-cs"/>
                </a:rPr>
                <a:t>........  </a:t>
              </a:r>
              <a:r>
                <a:rPr lang="en-US" sz="2400" b="0" i="0" kern="12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+mn-ea"/>
                  <a:cs typeface="+mn-cs"/>
                </a:rPr>
                <a:t>𝐿_𝑒=(3 (𝜎_ℎ.𝑆_𝑣.𝑆_𝐻))/(2.𝑤.𝜎_𝑣.𝑡𝑎𝑛𝛿)</a:t>
              </a:r>
              <a:endParaRPr lang="en-US"/>
            </a:p>
          </xdr:txBody>
        </xdr:sp>
      </mc:Fallback>
    </mc:AlternateContent>
    <xdr:clientData/>
  </xdr:twoCellAnchor>
  <xdr:twoCellAnchor>
    <xdr:from>
      <xdr:col>4</xdr:col>
      <xdr:colOff>292474</xdr:colOff>
      <xdr:row>0</xdr:row>
      <xdr:rowOff>89087</xdr:rowOff>
    </xdr:from>
    <xdr:to>
      <xdr:col>11</xdr:col>
      <xdr:colOff>451638</xdr:colOff>
      <xdr:row>3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241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 txBox="1"/>
          </xdr:nvSpPr>
          <xdr:spPr>
            <a:xfrm>
              <a:off x="4315386" y="89087"/>
              <a:ext cx="4977693" cy="717737"/>
            </a:xfrm>
            <a:prstGeom prst="rect">
              <a:avLst/>
            </a:prstGeom>
            <a:solidFill>
              <a:srgbClr val="FFFF00"/>
            </a:solidFill>
            <a:ln>
              <a:solidFill>
                <a:schemeClr val="tx1"/>
              </a:solidFill>
            </a:ln>
          </xdr:spPr>
          <xdr:txBody>
            <a:bodyPr wrap="square" lIns="0" tIns="0" rIns="0" bIns="0" rtlCol="0">
              <a:no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14:m>
                <m:oMath xmlns:m="http://schemas.openxmlformats.org/officeDocument/2006/math">
                  <m:sSub>
                    <m:sSubPr>
                      <m:ctrlPr>
                        <a:rPr lang="en-US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𝐹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.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𝑆</m:t>
                      </m:r>
                    </m:e>
                    <m:sub>
                      <m:r>
                        <a:rPr lang="en-US" b="0" i="1">
                          <a:latin typeface="Cambria Math" panose="02040503050406030204" pitchFamily="18" charset="0"/>
                        </a:rPr>
                        <m:t>𝑡𝑖𝑒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𝑏𝑟𝑒𝑎𝑘𝑖𝑛𝑔</m:t>
                      </m:r>
                    </m:sub>
                  </m:sSub>
                  <m:r>
                    <a:rPr lang="en-US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en-US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b="0" i="1">
                          <a:latin typeface="Cambria Math" panose="02040503050406030204" pitchFamily="18" charset="0"/>
                        </a:rPr>
                        <m:t>𝑡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𝑤</m:t>
                      </m:r>
                      <m:r>
                        <a:rPr lang="en-US" b="0" i="1">
                          <a:latin typeface="Cambria Math" panose="02040503050406030204" pitchFamily="18" charset="0"/>
                        </a:rPr>
                        <m:t> </m:t>
                      </m:r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  <m:r>
                        <a:rPr lang="en-US" b="0" i="1">
                          <a:latin typeface="Cambria Math" panose="02040503050406030204" pitchFamily="18" charset="0"/>
                        </a:rPr>
                        <m:t> </m:t>
                      </m:r>
                    </m:num>
                    <m:den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(</m:t>
                          </m:r>
                          <m:r>
                            <a:rPr lang="en-US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𝜎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𝑣</m:t>
                          </m:r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 </m:t>
                          </m:r>
                        </m:sub>
                      </m:sSub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𝑘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𝑎</m:t>
                          </m:r>
                        </m:sub>
                      </m:sSub>
                      <m:r>
                        <a:rPr lang="en-US" b="0" i="1">
                          <a:latin typeface="Cambria Math" panose="02040503050406030204" pitchFamily="18" charset="0"/>
                        </a:rPr>
                        <m:t>)</m:t>
                      </m:r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𝑆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𝑣</m:t>
                          </m:r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 </m:t>
                          </m:r>
                        </m:sub>
                      </m:sSub>
                      <m:sSub>
                        <m:sSubPr>
                          <m:ctrlPr>
                            <a:rPr lang="en-US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𝑆</m:t>
                          </m:r>
                        </m:e>
                        <m:sub>
                          <m:r>
                            <a:rPr lang="en-US" b="0" i="1">
                              <a:latin typeface="Cambria Math" panose="02040503050406030204" pitchFamily="18" charset="0"/>
                            </a:rPr>
                            <m:t>h</m:t>
                          </m:r>
                        </m:sub>
                      </m:sSub>
                    </m:den>
                  </m:f>
                </m:oMath>
              </a14:m>
              <a:r>
                <a:rPr lang="en-US"/>
                <a:t> = 2.5 to 3 .... 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e>
                    <m: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𝑣</m:t>
                      </m:r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  <m:sSub>
                    <m:sSubPr>
                      <m:ctrlP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e>
                    <m: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𝑎</m:t>
                      </m:r>
                    </m:sub>
                  </m:sSub>
                  <m:r>
                    <a:rPr lang="en-US" sz="24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b>
                    <m:sSubPr>
                      <m:ctrlP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𝜎</m:t>
                      </m:r>
                    </m:e>
                    <m: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</m:sub>
                  </m:sSub>
                </m:oMath>
              </a14:m>
              <a:r>
                <a:rPr lang="en-US"/>
                <a:t> </a:t>
              </a:r>
              <a14:m>
                <m:oMath xmlns:m="http://schemas.openxmlformats.org/officeDocument/2006/math">
                  <m:r>
                    <a:rPr lang="en-US" sz="240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𝑡</m:t>
                  </m:r>
                  <m:r>
                    <a:rPr lang="en-US" sz="2400" b="0" i="1" kern="12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 (</m:t>
                      </m:r>
                      <m:sSub>
                        <m:sSubPr>
                          <m:ctrlP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𝜎</m:t>
                          </m:r>
                        </m:e>
                        <m:sub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h</m:t>
                          </m:r>
                        </m:sub>
                      </m:s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sSub>
                        <m:sSubPr>
                          <m:ctrlP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𝑆</m:t>
                          </m:r>
                        </m:e>
                        <m:sub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𝑣</m:t>
                          </m:r>
                        </m:sub>
                      </m:s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sSub>
                        <m:sSubPr>
                          <m:ctrlP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𝑆</m:t>
                          </m:r>
                        </m:e>
                        <m:sub>
                          <m:r>
                            <a:rPr lang="en-US" sz="2400" b="0" i="1" kern="120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𝐻</m:t>
                          </m:r>
                        </m:sub>
                      </m:sSub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num>
                    <m:den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𝑤</m:t>
                      </m:r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.</m:t>
                      </m:r>
                      <m:r>
                        <a:rPr lang="en-US" sz="2400" b="0" i="1" kern="12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𝑓𝑦</m:t>
                      </m:r>
                    </m:den>
                  </m:f>
                </m:oMath>
              </a14:m>
              <a:endParaRPr lang="en-US"/>
            </a:p>
          </xdr:txBody>
        </xdr:sp>
      </mc:Choice>
      <mc:Fallback xmlns="">
        <xdr:sp macro="" textlink="">
          <xdr:nvSpPr>
            <xdr:cNvPr id="4" name="TextBox 241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315386" y="89087"/>
              <a:ext cx="4977693" cy="717737"/>
            </a:xfrm>
            <a:prstGeom prst="rect">
              <a:avLst/>
            </a:prstGeom>
            <a:solidFill>
              <a:srgbClr val="FFFF00"/>
            </a:solidFill>
            <a:ln>
              <a:solidFill>
                <a:schemeClr val="tx1"/>
              </a:solidFill>
            </a:ln>
          </xdr:spPr>
          <xdr:txBody>
            <a:bodyPr wrap="square" lIns="0" tIns="0" rIns="0" bIns="0" rtlCol="0">
              <a:no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r>
                <a:rPr lang="en-US" b="0" i="0">
                  <a:latin typeface="Cambria Math" panose="02040503050406030204" pitchFamily="18" charset="0"/>
                </a:rPr>
                <a:t>〖 𝐹.𝑆〗_(𝑡𝑖𝑒 𝑏𝑟𝑒𝑎𝑘𝑖𝑛𝑔)=  (𝑡 𝑤 </a:t>
              </a:r>
              <a:r>
                <a:rPr lang="en-US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𝑓_</a:t>
              </a:r>
              <a:r>
                <a:rPr lang="en-US" b="0" i="0">
                  <a:latin typeface="Cambria Math" panose="02040503050406030204" pitchFamily="18" charset="0"/>
                </a:rPr>
                <a:t>𝑦  )/(〖(</a:t>
              </a:r>
              <a:r>
                <a:rPr lang="en-US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𝜎〗_(</a:t>
              </a:r>
              <a:r>
                <a:rPr lang="en-US" b="0" i="0">
                  <a:latin typeface="Cambria Math" panose="02040503050406030204" pitchFamily="18" charset="0"/>
                </a:rPr>
                <a:t>𝑣 ) 𝑘_𝑎)𝑆_(𝑣 ) 𝑆_ℎ )</a:t>
              </a:r>
              <a:r>
                <a:rPr lang="en-US"/>
                <a:t> = 2.5 to 3 .... </a:t>
              </a:r>
              <a:r>
                <a:rPr lang="en-US" sz="2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𝜎_(𝑣 ) 𝑘_𝑎= </a:t>
              </a:r>
              <a:r>
                <a:rPr lang="en-US" sz="2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𝜎</a:t>
              </a:r>
              <a:r>
                <a:rPr lang="en-US" sz="2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_ℎ</a:t>
              </a:r>
              <a:r>
                <a:rPr lang="en-US"/>
                <a:t> </a:t>
              </a:r>
              <a:r>
                <a:rPr lang="en-US" sz="240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n-US" sz="2400" b="0" i="0" kern="12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+mn-ea"/>
                  <a:cs typeface="+mn-cs"/>
                </a:rPr>
                <a:t>=(3 (𝜎_ℎ.𝑆_𝑣.𝑆_𝐻))/(𝑤</a:t>
              </a:r>
              <a:r>
                <a:rPr lang="en-US" sz="2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2400" b="0" i="0" kern="12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+mn-ea"/>
                  <a:cs typeface="+mn-cs"/>
                </a:rPr>
                <a:t>.</a:t>
              </a:r>
              <a:r>
                <a:rPr lang="en-US" sz="24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</a:t>
              </a:r>
              <a:r>
                <a:rPr lang="en-US" sz="2400" b="0" i="0" kern="120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𝑦)</a:t>
              </a:r>
              <a:endParaRPr lang="en-US"/>
            </a:p>
          </xdr:txBody>
        </xdr:sp>
      </mc:Fallback>
    </mc:AlternateContent>
    <xdr:clientData/>
  </xdr:twoCellAnchor>
  <xdr:twoCellAnchor>
    <xdr:from>
      <xdr:col>6</xdr:col>
      <xdr:colOff>0</xdr:colOff>
      <xdr:row>8</xdr:row>
      <xdr:rowOff>127000</xdr:rowOff>
    </xdr:from>
    <xdr:to>
      <xdr:col>9</xdr:col>
      <xdr:colOff>952500</xdr:colOff>
      <xdr:row>12</xdr:row>
      <xdr:rowOff>230910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xmlns="" id="{32F084BB-CE79-4DDA-852F-E1B16DEFCC70}"/>
                </a:ext>
              </a:extLst>
            </xdr:cNvPr>
            <xdr:cNvSpPr/>
          </xdr:nvSpPr>
          <xdr:spPr>
            <a:xfrm>
              <a:off x="8155844" y="2334559"/>
              <a:ext cx="6815215" cy="11796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 eaLnBrk="1" hangingPunct="1"/>
              <a:r>
                <a:rPr lang="en-US" altLang="en-US" sz="1800"/>
                <a:t>To determine </a:t>
              </a:r>
            </a:p>
            <a:p>
              <a:pPr eaLnBrk="1" hangingPunct="1"/>
              <a:r>
                <a:rPr lang="en-US" altLang="en-US" sz="1800">
                  <a:solidFill>
                    <a:srgbClr val="0070C0"/>
                  </a:solidFill>
                </a:rPr>
                <a:t>L</a:t>
              </a:r>
              <a:r>
                <a:rPr lang="en-US" altLang="en-US" sz="1800" baseline="-25000">
                  <a:solidFill>
                    <a:srgbClr val="0070C0"/>
                  </a:solidFill>
                </a:rPr>
                <a:t>R3 </a:t>
              </a:r>
              <a:r>
                <a:rPr lang="en-US" altLang="en-US" sz="1800">
                  <a:solidFill>
                    <a:srgbClr val="0070C0"/>
                  </a:solidFill>
                </a:rPr>
                <a:t>= Rankine Length for panel 3 </a:t>
              </a:r>
              <a:r>
                <a:rPr lang="en-US" altLang="en-US" sz="1800"/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en-US" altLang="en-US" sz="18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altLang="en-US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𝑋</m:t>
                      </m:r>
                    </m:num>
                    <m:den>
                      <m:sSub>
                        <m:sSubPr>
                          <m:ctrlPr>
                            <a:rPr lang="en-US" altLang="en-US" sz="180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altLang="en-US" sz="1800" b="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  <m:sub>
                          <m:r>
                            <a:rPr lang="en-US" altLang="en-US" sz="1800" b="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  <m:t>𝑅</m:t>
                          </m:r>
                          <m:r>
                            <a:rPr lang="en-US" altLang="en-US" sz="1800" b="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  <m:t>3</m:t>
                          </m:r>
                        </m:sub>
                      </m:sSub>
                    </m:den>
                  </m:f>
                  <m:r>
                    <a:rPr lang="en-US" altLang="en-US" sz="1800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en-US" altLang="en-US" sz="18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altLang="en-US" sz="18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17.32</m:t>
                      </m:r>
                    </m:num>
                    <m:den>
                      <m:sSub>
                        <m:sSubPr>
                          <m:ctrlPr>
                            <a:rPr lang="en-US" altLang="en-US" sz="1800" b="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altLang="en-US" sz="1800" b="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  <m:sub>
                          <m:r>
                            <a:rPr lang="en-US" altLang="en-US" sz="1800" b="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  <m:t>𝑅</m:t>
                          </m:r>
                          <m:r>
                            <a:rPr lang="en-US" altLang="en-US" sz="1800" b="0" i="1">
                              <a:solidFill>
                                <a:srgbClr val="0070C0"/>
                              </a:solidFill>
                              <a:latin typeface="Cambria Math" panose="02040503050406030204" pitchFamily="18" charset="0"/>
                            </a:rPr>
                            <m:t>3</m:t>
                          </m:r>
                        </m:sub>
                      </m:sSub>
                    </m:den>
                  </m:f>
                  <m:r>
                    <a:rPr lang="en-US" altLang="en-US" sz="18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altLang="en-US" sz="18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altLang="en-US" sz="1800" b="1" i="1">
                          <a:latin typeface="Cambria Math" panose="02040503050406030204" pitchFamily="18" charset="0"/>
                        </a:rPr>
                        <m:t>𝑯</m:t>
                      </m:r>
                    </m:num>
                    <m:den>
                      <m:sSub>
                        <m:sSubPr>
                          <m:ctrlPr>
                            <a:rPr lang="en-US" altLang="en-US" sz="1800" b="0" i="1">
                              <a:solidFill>
                                <a:schemeClr val="accent5">
                                  <a:lumMod val="5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altLang="en-US" sz="1800" b="0" i="1">
                              <a:solidFill>
                                <a:schemeClr val="accent5">
                                  <a:lumMod val="5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  <m:t>𝑍</m:t>
                          </m:r>
                        </m:e>
                        <m:sub>
                          <m:r>
                            <a:rPr lang="en-US" altLang="en-US" sz="1800" b="0" i="1">
                              <a:solidFill>
                                <a:schemeClr val="accent5">
                                  <a:lumMod val="50000"/>
                                </a:schemeClr>
                              </a:solidFill>
                              <a:latin typeface="Cambria Math" panose="02040503050406030204" pitchFamily="18" charset="0"/>
                            </a:rPr>
                            <m:t>3</m:t>
                          </m:r>
                        </m:sub>
                      </m:sSub>
                    </m:den>
                  </m:f>
                  <m:r>
                    <a:rPr lang="en-US" altLang="en-US" sz="1800" b="0" i="1"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en-US" altLang="en-US" sz="18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altLang="en-US" sz="1800" b="0" i="1">
                          <a:latin typeface="Cambria Math" panose="02040503050406030204" pitchFamily="18" charset="0"/>
                        </a:rPr>
                        <m:t>30 </m:t>
                      </m:r>
                      <m:r>
                        <a:rPr lang="en-US" altLang="en-US" sz="1800" b="0" i="1">
                          <a:latin typeface="Cambria Math" panose="02040503050406030204" pitchFamily="18" charset="0"/>
                        </a:rPr>
                        <m:t>𝑓𝑡</m:t>
                      </m:r>
                    </m:num>
                    <m:den>
                      <m:r>
                        <a:rPr lang="en-US" altLang="en-US" sz="1800" b="0" i="1">
                          <a:latin typeface="Cambria Math" panose="02040503050406030204" pitchFamily="18" charset="0"/>
                        </a:rPr>
                        <m:t>12.5 </m:t>
                      </m:r>
                      <m:r>
                        <a:rPr lang="en-US" altLang="en-US" sz="1800" b="0" i="1">
                          <a:latin typeface="Cambria Math" panose="02040503050406030204" pitchFamily="18" charset="0"/>
                        </a:rPr>
                        <m:t>𝑓𝑡</m:t>
                      </m:r>
                    </m:den>
                  </m:f>
                </m:oMath>
              </a14:m>
              <a:endParaRPr lang="en-US" altLang="en-US" sz="1800"/>
            </a:p>
            <a:p>
              <a:pPr eaLnBrk="1" hangingPunct="1"/>
              <a14:m>
                <m:oMath xmlns:m="http://schemas.openxmlformats.org/officeDocument/2006/math">
                  <m:sSub>
                    <m:sSubPr>
                      <m:ctrlPr>
                        <a:rPr lang="en-US" altLang="en-US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altLang="en-US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𝐿</m:t>
                      </m:r>
                    </m:e>
                    <m:sub>
                      <m:r>
                        <a:rPr lang="en-US" altLang="en-US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𝑅</m:t>
                      </m:r>
                      <m:r>
                        <a:rPr lang="en-US" altLang="en-US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3</m:t>
                      </m:r>
                    </m:sub>
                  </m:sSub>
                  <m:r>
                    <a:rPr lang="en-US" altLang="en-US" sz="1800" b="0" i="1">
                      <a:solidFill>
                        <a:srgbClr val="0070C0"/>
                      </a:solidFill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altLang="en-US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altLang="en-US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17.32 </m:t>
                      </m:r>
                      <m:r>
                        <a:rPr lang="en-US" altLang="en-US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𝑥</m:t>
                      </m:r>
                      <m:r>
                        <a:rPr lang="en-US" altLang="en-US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 12.5</m:t>
                      </m:r>
                    </m:num>
                    <m:den>
                      <m:r>
                        <a:rPr lang="en-US" altLang="en-US" sz="1800" b="0" i="1">
                          <a:solidFill>
                            <a:srgbClr val="0070C0"/>
                          </a:solidFill>
                          <a:latin typeface="Cambria Math" panose="02040503050406030204" pitchFamily="18" charset="0"/>
                        </a:rPr>
                        <m:t>30</m:t>
                      </m:r>
                    </m:den>
                  </m:f>
                  <m:r>
                    <a:rPr lang="en-US" altLang="en-US" sz="1800" b="0" i="1">
                      <a:solidFill>
                        <a:srgbClr val="0070C0"/>
                      </a:solidFill>
                      <a:latin typeface="Cambria Math" panose="02040503050406030204" pitchFamily="18" charset="0"/>
                    </a:rPr>
                    <m:t>=7.22</m:t>
                  </m:r>
                </m:oMath>
              </a14:m>
              <a:r>
                <a:rPr lang="en-US" altLang="en-US" sz="1800">
                  <a:solidFill>
                    <a:srgbClr val="0070C0"/>
                  </a:solidFill>
                </a:rPr>
                <a:t> ft</a:t>
              </a:r>
            </a:p>
            <a:p>
              <a:pPr eaLnBrk="1" hangingPunct="1"/>
              <a:endParaRPr lang="en-US" altLang="en-US" sz="1800"/>
            </a:p>
            <a:p>
              <a:pPr eaLnBrk="1" hangingPunct="1"/>
              <a:r>
                <a:rPr lang="en-US" altLang="en-US" sz="1800"/>
                <a:t> </a:t>
              </a:r>
            </a:p>
          </xdr:txBody>
        </xdr:sp>
      </mc:Choice>
      <mc:Fallback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xmlns="" xmlns:a14="http://schemas.microsoft.com/office/drawing/2010/main" id="{32F084BB-CE79-4DDA-852F-E1B16DEFCC70}"/>
                </a:ext>
              </a:extLst>
            </xdr:cNvPr>
            <xdr:cNvSpPr/>
          </xdr:nvSpPr>
          <xdr:spPr>
            <a:xfrm>
              <a:off x="8155844" y="2334559"/>
              <a:ext cx="6815215" cy="117967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 eaLnBrk="1" hangingPunct="1"/>
              <a:r>
                <a:rPr lang="en-US" altLang="en-US" sz="1800"/>
                <a:t>To determine </a:t>
              </a:r>
            </a:p>
            <a:p>
              <a:pPr eaLnBrk="1" hangingPunct="1"/>
              <a:r>
                <a:rPr lang="en-US" altLang="en-US" sz="1800">
                  <a:solidFill>
                    <a:srgbClr val="0070C0"/>
                  </a:solidFill>
                </a:rPr>
                <a:t>L</a:t>
              </a:r>
              <a:r>
                <a:rPr lang="en-US" altLang="en-US" sz="1800" baseline="-25000">
                  <a:solidFill>
                    <a:srgbClr val="0070C0"/>
                  </a:solidFill>
                </a:rPr>
                <a:t>R3 </a:t>
              </a:r>
              <a:r>
                <a:rPr lang="en-US" altLang="en-US" sz="1800">
                  <a:solidFill>
                    <a:srgbClr val="0070C0"/>
                  </a:solidFill>
                </a:rPr>
                <a:t>= Rankine Length for panel 3 </a:t>
              </a:r>
              <a:r>
                <a:rPr lang="en-US" altLang="en-US" sz="1800"/>
                <a:t>= </a:t>
              </a:r>
              <a:r>
                <a:rPr lang="en-US" altLang="en-US" sz="18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𝑋/</a:t>
              </a:r>
              <a:r>
                <a:rPr lang="en-US" altLang="en-US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𝐿_𝑅3 </a:t>
              </a:r>
              <a:r>
                <a:rPr lang="en-US" altLang="en-US" sz="1800" b="0" i="0">
                  <a:latin typeface="Cambria Math" panose="02040503050406030204" pitchFamily="18" charset="0"/>
                </a:rPr>
                <a:t>= </a:t>
              </a:r>
              <a:r>
                <a:rPr lang="en-US" altLang="en-US" sz="18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 17.32/</a:t>
              </a:r>
              <a:r>
                <a:rPr lang="en-US" altLang="en-US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𝐿_𝑅3 </a:t>
              </a:r>
              <a:r>
                <a:rPr lang="en-US" altLang="en-US" sz="1800" b="0" i="0">
                  <a:latin typeface="Cambria Math" panose="02040503050406030204" pitchFamily="18" charset="0"/>
                </a:rPr>
                <a:t>=</a:t>
              </a:r>
              <a:r>
                <a:rPr lang="en-US" altLang="en-US" sz="1800" b="1" i="0">
                  <a:latin typeface="Cambria Math" panose="02040503050406030204" pitchFamily="18" charset="0"/>
                </a:rPr>
                <a:t>𝑯</a:t>
              </a:r>
              <a:r>
                <a:rPr lang="en-US" altLang="en-US" sz="1800" b="0" i="0">
                  <a:latin typeface="Cambria Math" panose="02040503050406030204" pitchFamily="18" charset="0"/>
                </a:rPr>
                <a:t>/</a:t>
              </a:r>
              <a:r>
                <a:rPr lang="en-US" altLang="en-US" sz="1800" b="0" i="0">
                  <a:solidFill>
                    <a:schemeClr val="accent5">
                      <a:lumMod val="50000"/>
                    </a:schemeClr>
                  </a:solidFill>
                  <a:latin typeface="Cambria Math" panose="02040503050406030204" pitchFamily="18" charset="0"/>
                </a:rPr>
                <a:t>𝑍_3 </a:t>
              </a:r>
              <a:r>
                <a:rPr lang="en-US" altLang="en-US" sz="1800" b="0" i="0">
                  <a:latin typeface="Cambria Math" panose="02040503050406030204" pitchFamily="18" charset="0"/>
                </a:rPr>
                <a:t>=  (30 𝑓𝑡)/(12.5 𝑓𝑡)</a:t>
              </a:r>
              <a:endParaRPr lang="en-US" altLang="en-US" sz="1800"/>
            </a:p>
            <a:p>
              <a:pPr eaLnBrk="1" hangingPunct="1"/>
              <a:r>
                <a:rPr lang="en-US" altLang="en-US" sz="1800" b="0" i="0">
                  <a:solidFill>
                    <a:srgbClr val="0070C0"/>
                  </a:solidFill>
                  <a:latin typeface="Cambria Math" panose="02040503050406030204" pitchFamily="18" charset="0"/>
                </a:rPr>
                <a:t>𝐿_𝑅3=(17.32 𝑥 12.5)/30=7.22</a:t>
              </a:r>
              <a:r>
                <a:rPr lang="en-US" altLang="en-US" sz="1800">
                  <a:solidFill>
                    <a:srgbClr val="0070C0"/>
                  </a:solidFill>
                </a:rPr>
                <a:t> ft</a:t>
              </a:r>
            </a:p>
            <a:p>
              <a:pPr eaLnBrk="1" hangingPunct="1"/>
              <a:endParaRPr lang="en-US" altLang="en-US" sz="1800"/>
            </a:p>
            <a:p>
              <a:pPr eaLnBrk="1" hangingPunct="1"/>
              <a:r>
                <a:rPr lang="en-US" altLang="en-US" sz="1800"/>
                <a:t> 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="70" zoomScaleNormal="70" workbookViewId="0">
      <selection activeCell="V33" sqref="V33"/>
    </sheetView>
  </sheetViews>
  <sheetFormatPr defaultRowHeight="14.4" x14ac:dyDescent="0.3"/>
  <cols>
    <col min="1" max="1" width="11.6640625" customWidth="1"/>
    <col min="2" max="2" width="14.5546875" customWidth="1"/>
    <col min="3" max="3" width="17.44140625" customWidth="1"/>
    <col min="4" max="4" width="22.109375" customWidth="1"/>
    <col min="5" max="5" width="23.109375" customWidth="1"/>
    <col min="6" max="6" width="22.6640625" customWidth="1"/>
    <col min="7" max="8" width="25.44140625" customWidth="1"/>
    <col min="9" max="9" width="24.88671875" customWidth="1"/>
    <col min="10" max="11" width="24.109375" customWidth="1"/>
    <col min="12" max="12" width="20" customWidth="1"/>
    <col min="13" max="13" width="22.6640625" style="5" customWidth="1"/>
    <col min="14" max="14" width="15.88671875" customWidth="1"/>
    <col min="15" max="15" width="19.6640625" customWidth="1"/>
  </cols>
  <sheetData>
    <row r="1" spans="1:6" ht="21" x14ac:dyDescent="0.4">
      <c r="A1" s="1"/>
    </row>
    <row r="2" spans="1:6" ht="21" x14ac:dyDescent="0.4">
      <c r="A2" s="1"/>
    </row>
    <row r="3" spans="1:6" ht="21" x14ac:dyDescent="0.4">
      <c r="A3" s="14" t="s">
        <v>11</v>
      </c>
      <c r="B3" s="25">
        <v>30</v>
      </c>
      <c r="C3" s="31"/>
    </row>
    <row r="4" spans="1:6" ht="21" x14ac:dyDescent="0.4">
      <c r="A4" s="28" t="s">
        <v>5</v>
      </c>
      <c r="B4" s="25">
        <v>110</v>
      </c>
      <c r="C4" s="31"/>
    </row>
    <row r="5" spans="1:6" ht="21" x14ac:dyDescent="0.4">
      <c r="A5" s="28" t="s">
        <v>1</v>
      </c>
      <c r="B5" s="25">
        <v>30</v>
      </c>
      <c r="C5" s="31"/>
    </row>
    <row r="6" spans="1:6" ht="21" x14ac:dyDescent="0.4">
      <c r="A6" s="28" t="s">
        <v>12</v>
      </c>
      <c r="B6" s="25">
        <f>B5*2/3</f>
        <v>20</v>
      </c>
      <c r="C6" s="31"/>
    </row>
    <row r="7" spans="1:6" ht="21" x14ac:dyDescent="0.4">
      <c r="A7" s="14" t="s">
        <v>0</v>
      </c>
      <c r="B7" s="26">
        <f>(1-SIN(RADIANS(B5)))  /(1+SIN(RADIANS(B5)))</f>
        <v>0.33333333333333331</v>
      </c>
      <c r="C7" s="31"/>
    </row>
    <row r="8" spans="1:6" ht="23.4" x14ac:dyDescent="0.4">
      <c r="A8" s="14" t="s">
        <v>2</v>
      </c>
      <c r="B8" s="25">
        <f>(1+SIN(RADIANS(30)))  /(1-SIN(RADIANS(30)))</f>
        <v>3</v>
      </c>
      <c r="C8" s="31"/>
      <c r="E8" s="19" t="s">
        <v>19</v>
      </c>
      <c r="F8" s="24">
        <f>B3*TAN(B14*PI()/180)</f>
        <v>17.320508075688771</v>
      </c>
    </row>
    <row r="9" spans="1:6" ht="21" x14ac:dyDescent="0.4">
      <c r="A9" s="14" t="s">
        <v>6</v>
      </c>
      <c r="B9" s="25">
        <v>4</v>
      </c>
      <c r="C9" s="51">
        <f>3/12</f>
        <v>0.25</v>
      </c>
      <c r="E9" s="56" t="s">
        <v>32</v>
      </c>
      <c r="F9" s="56" t="s">
        <v>33</v>
      </c>
    </row>
    <row r="10" spans="1:6" ht="21" x14ac:dyDescent="0.4">
      <c r="A10" s="14" t="s">
        <v>7</v>
      </c>
      <c r="B10" s="52">
        <v>29000</v>
      </c>
      <c r="C10" s="53">
        <f>B10*12*12</f>
        <v>4176000</v>
      </c>
      <c r="E10" s="57" t="s">
        <v>30</v>
      </c>
      <c r="F10" s="55" t="s">
        <v>31</v>
      </c>
    </row>
    <row r="11" spans="1:6" ht="21" x14ac:dyDescent="0.4">
      <c r="A11" s="14" t="s">
        <v>8</v>
      </c>
      <c r="B11" s="27">
        <v>2.5</v>
      </c>
      <c r="C11" s="53"/>
    </row>
    <row r="12" spans="1:6" ht="21" x14ac:dyDescent="0.4">
      <c r="A12" s="14" t="s">
        <v>9</v>
      </c>
      <c r="B12" s="27">
        <v>5</v>
      </c>
      <c r="C12" s="54"/>
    </row>
    <row r="13" spans="1:6" ht="21" x14ac:dyDescent="0.4">
      <c r="A13" s="14" t="s">
        <v>10</v>
      </c>
      <c r="B13" s="27">
        <v>5</v>
      </c>
      <c r="C13" s="54"/>
    </row>
    <row r="14" spans="1:6" ht="23.4" customHeight="1" x14ac:dyDescent="0.3">
      <c r="A14" s="23" t="s">
        <v>20</v>
      </c>
      <c r="B14" s="25">
        <v>30</v>
      </c>
      <c r="C14" s="31"/>
    </row>
    <row r="15" spans="1:6" ht="23.4" customHeight="1" x14ac:dyDescent="0.45">
      <c r="A15" s="29" t="s">
        <v>22</v>
      </c>
      <c r="B15" s="25">
        <v>3</v>
      </c>
      <c r="C15" s="31"/>
    </row>
    <row r="16" spans="1:6" ht="23.4" customHeight="1" x14ac:dyDescent="0.45">
      <c r="A16" s="29" t="s">
        <v>21</v>
      </c>
      <c r="B16" s="25">
        <v>3</v>
      </c>
      <c r="C16" s="31"/>
    </row>
    <row r="17" spans="1:16" s="21" customFormat="1" ht="23.4" customHeight="1" x14ac:dyDescent="0.35">
      <c r="A17" s="30"/>
      <c r="B17" s="20"/>
      <c r="M17" s="22"/>
    </row>
    <row r="18" spans="1:16" ht="57" customHeight="1" x14ac:dyDescent="0.4">
      <c r="A18" s="49" t="s">
        <v>17</v>
      </c>
      <c r="B18" s="50" t="s">
        <v>3</v>
      </c>
      <c r="C18" s="50" t="s">
        <v>4</v>
      </c>
      <c r="D18" s="49" t="s">
        <v>18</v>
      </c>
      <c r="E18" s="49" t="s">
        <v>13</v>
      </c>
      <c r="F18" s="49" t="s">
        <v>14</v>
      </c>
      <c r="G18" s="49" t="s">
        <v>28</v>
      </c>
      <c r="H18" s="49" t="s">
        <v>23</v>
      </c>
      <c r="I18" s="49" t="s">
        <v>24</v>
      </c>
      <c r="J18" s="49" t="s">
        <v>25</v>
      </c>
      <c r="K18" s="49" t="s">
        <v>26</v>
      </c>
      <c r="L18" s="49" t="s">
        <v>27</v>
      </c>
      <c r="M18" s="49" t="s">
        <v>29</v>
      </c>
      <c r="N18" s="49" t="s">
        <v>15</v>
      </c>
      <c r="O18" s="49" t="s">
        <v>16</v>
      </c>
      <c r="P18" s="4"/>
    </row>
    <row r="19" spans="1:16" ht="23.4" x14ac:dyDescent="0.45">
      <c r="A19" s="15">
        <v>1</v>
      </c>
      <c r="B19" s="17"/>
      <c r="C19" s="17"/>
      <c r="D19" s="18">
        <v>0</v>
      </c>
      <c r="E19" s="6"/>
      <c r="F19" s="6"/>
      <c r="G19" s="7"/>
      <c r="H19" s="7"/>
      <c r="I19" s="9"/>
      <c r="J19" s="10"/>
      <c r="K19" s="11"/>
      <c r="L19" s="7"/>
      <c r="M19" s="8"/>
      <c r="N19" s="12"/>
      <c r="O19" s="13"/>
    </row>
    <row r="20" spans="1:16" ht="23.4" x14ac:dyDescent="0.45">
      <c r="A20" s="15"/>
      <c r="B20" s="39">
        <v>1</v>
      </c>
      <c r="C20" s="39">
        <v>1</v>
      </c>
      <c r="D20" s="40"/>
      <c r="E20" s="41">
        <f>5-2.5</f>
        <v>2.5</v>
      </c>
      <c r="F20" s="58">
        <f>E20*$B$4</f>
        <v>275</v>
      </c>
      <c r="G20" s="42">
        <f>F20*$B$7</f>
        <v>91.666666666666657</v>
      </c>
      <c r="H20" s="43">
        <f>(G20*$B$12*$B$13)</f>
        <v>2291.6666666666661</v>
      </c>
      <c r="I20" s="44">
        <f>2*(4/12)*F20*TAN($B$6*PI()/180)</f>
        <v>66.727876282137089</v>
      </c>
      <c r="J20" s="45">
        <f>($C$9)*$C$10</f>
        <v>1044000</v>
      </c>
      <c r="K20" s="46">
        <f>($B$3*TAN($B$14*PI()/180))*($B$3-E20)/$B$3</f>
        <v>15.877132402714706</v>
      </c>
      <c r="L20" s="46">
        <f>($B$15*H20)/I20</f>
        <v>103.03040322954833</v>
      </c>
      <c r="M20" s="46">
        <f>K20+L20</f>
        <v>118.90753563226303</v>
      </c>
      <c r="N20" s="47">
        <f>$B$16*(H20)/J20</f>
        <v>6.5852490421455922E-3</v>
      </c>
      <c r="O20" s="48">
        <f>N20*12</f>
        <v>7.9022988505747099E-2</v>
      </c>
    </row>
    <row r="21" spans="1:16" ht="23.4" x14ac:dyDescent="0.45">
      <c r="A21" s="15">
        <v>2</v>
      </c>
      <c r="B21" s="17"/>
      <c r="C21" s="17"/>
      <c r="D21" s="18">
        <v>5</v>
      </c>
      <c r="E21" s="32"/>
      <c r="F21" s="6"/>
      <c r="G21" s="33"/>
      <c r="H21" s="16"/>
      <c r="I21" s="36"/>
      <c r="J21" s="37"/>
      <c r="K21" s="34"/>
      <c r="L21" s="34"/>
      <c r="M21" s="34"/>
      <c r="N21" s="35"/>
      <c r="O21" s="38"/>
    </row>
    <row r="22" spans="1:16" ht="23.4" x14ac:dyDescent="0.45">
      <c r="A22" s="15"/>
      <c r="B22" s="39">
        <v>2</v>
      </c>
      <c r="C22" s="39">
        <v>2</v>
      </c>
      <c r="D22" s="40"/>
      <c r="E22" s="41">
        <v>7.5</v>
      </c>
      <c r="F22" s="58">
        <f t="shared" ref="F22:F30" si="0">E22*$B$4</f>
        <v>825</v>
      </c>
      <c r="G22" s="42">
        <f>F22*$B$7</f>
        <v>275</v>
      </c>
      <c r="H22" s="43">
        <f>(G22*$B$12*$B$13)</f>
        <v>6875</v>
      </c>
      <c r="I22" s="44">
        <f>2*(4/12)*F22*TAN($B$6*PI()/180)</f>
        <v>200.1836288464113</v>
      </c>
      <c r="J22" s="45">
        <f>($C$9)*$C$10</f>
        <v>1044000</v>
      </c>
      <c r="K22" s="46">
        <f>($B$3*TAN($B$14*PI()/180))*($B$3-E22)/$B$3</f>
        <v>12.990381056766578</v>
      </c>
      <c r="L22" s="46">
        <f>($B$15*H22)/I22</f>
        <v>103.03040322954834</v>
      </c>
      <c r="M22" s="46">
        <f>K22+L22</f>
        <v>116.02078428631492</v>
      </c>
      <c r="N22" s="47">
        <f>$B$16*(H22)/J22</f>
        <v>1.9755747126436782E-2</v>
      </c>
      <c r="O22" s="48">
        <f>N22*12</f>
        <v>0.23706896551724138</v>
      </c>
    </row>
    <row r="23" spans="1:16" ht="23.4" x14ac:dyDescent="0.45">
      <c r="A23" s="15">
        <v>3</v>
      </c>
      <c r="B23" s="17"/>
      <c r="C23" s="17"/>
      <c r="D23" s="18">
        <v>10</v>
      </c>
      <c r="E23" s="32"/>
      <c r="F23" s="6"/>
      <c r="G23" s="33"/>
      <c r="H23" s="16"/>
      <c r="I23" s="36"/>
      <c r="J23" s="37"/>
      <c r="K23" s="34"/>
      <c r="L23" s="34"/>
      <c r="M23" s="34"/>
      <c r="N23" s="35"/>
      <c r="O23" s="38"/>
    </row>
    <row r="24" spans="1:16" ht="23.4" x14ac:dyDescent="0.45">
      <c r="A24" s="15"/>
      <c r="B24" s="39">
        <v>3</v>
      </c>
      <c r="C24" s="39">
        <v>3</v>
      </c>
      <c r="D24" s="40"/>
      <c r="E24" s="41">
        <v>12.5</v>
      </c>
      <c r="F24" s="58">
        <f t="shared" si="0"/>
        <v>1375</v>
      </c>
      <c r="G24" s="42">
        <f>F24*$B$7</f>
        <v>458.33333333333331</v>
      </c>
      <c r="H24" s="43">
        <f>(G24*$B$12*$B$13)</f>
        <v>11458.333333333332</v>
      </c>
      <c r="I24" s="44">
        <f>2*(4/12)*F24*TAN($B$6*PI()/180)</f>
        <v>333.63938141068547</v>
      </c>
      <c r="J24" s="45">
        <f>($C$9)*$C$10</f>
        <v>1044000</v>
      </c>
      <c r="K24" s="46">
        <f>($B$3*TAN($B$14*PI()/180))*($B$3-E24)/$B$3</f>
        <v>10.103629710818449</v>
      </c>
      <c r="L24" s="46">
        <f>($B$15*H24)/I24</f>
        <v>103.03040322954834</v>
      </c>
      <c r="M24" s="46">
        <f>K24+L24</f>
        <v>113.13403294036679</v>
      </c>
      <c r="N24" s="47">
        <f>$B$16*(H24)/J24</f>
        <v>3.292624521072797E-2</v>
      </c>
      <c r="O24" s="48">
        <f>N24*12</f>
        <v>0.39511494252873564</v>
      </c>
    </row>
    <row r="25" spans="1:16" ht="23.4" x14ac:dyDescent="0.45">
      <c r="A25" s="15">
        <v>4</v>
      </c>
      <c r="B25" s="17"/>
      <c r="C25" s="17"/>
      <c r="D25" s="18">
        <v>15</v>
      </c>
      <c r="E25" s="32"/>
      <c r="F25" s="6"/>
      <c r="G25" s="33"/>
      <c r="H25" s="16"/>
      <c r="I25" s="36"/>
      <c r="J25" s="37"/>
      <c r="K25" s="34"/>
      <c r="L25" s="34"/>
      <c r="M25" s="34"/>
      <c r="N25" s="35"/>
      <c r="O25" s="38"/>
    </row>
    <row r="26" spans="1:16" ht="23.4" x14ac:dyDescent="0.45">
      <c r="A26" s="15"/>
      <c r="B26" s="39">
        <v>4</v>
      </c>
      <c r="C26" s="39">
        <v>4</v>
      </c>
      <c r="D26" s="40"/>
      <c r="E26" s="41">
        <v>17.5</v>
      </c>
      <c r="F26" s="58">
        <f>E26*$B$4</f>
        <v>1925</v>
      </c>
      <c r="G26" s="42">
        <f>F26*$B$7</f>
        <v>641.66666666666663</v>
      </c>
      <c r="H26" s="43">
        <f>(G26*$B$12*$B$13)</f>
        <v>16041.666666666664</v>
      </c>
      <c r="I26" s="44">
        <f>2*(4/12)*F26*TAN($B$6*PI()/180)</f>
        <v>467.09513397495965</v>
      </c>
      <c r="J26" s="45">
        <f>($C$9)*$C$10</f>
        <v>1044000</v>
      </c>
      <c r="K26" s="46">
        <f>($B$3*TAN($B$14*PI()/180))*($B$3-E26)/$B$3</f>
        <v>7.2168783648703219</v>
      </c>
      <c r="L26" s="46">
        <f>($B$15*H26)/I26</f>
        <v>103.03040322954833</v>
      </c>
      <c r="M26" s="46">
        <f>K26+L26</f>
        <v>110.24728159441865</v>
      </c>
      <c r="N26" s="47">
        <f>$B$16*(H26)/J26</f>
        <v>4.6096743295019151E-2</v>
      </c>
      <c r="O26" s="48">
        <f>N26*12</f>
        <v>0.55316091954022983</v>
      </c>
    </row>
    <row r="27" spans="1:16" ht="23.4" x14ac:dyDescent="0.45">
      <c r="A27" s="15">
        <v>5</v>
      </c>
      <c r="B27" s="17"/>
      <c r="C27" s="17"/>
      <c r="D27" s="18">
        <v>20</v>
      </c>
      <c r="E27" s="32"/>
      <c r="F27" s="6"/>
      <c r="G27" s="33"/>
      <c r="H27" s="16"/>
      <c r="I27" s="36"/>
      <c r="J27" s="37"/>
      <c r="K27" s="34"/>
      <c r="L27" s="34"/>
      <c r="M27" s="34"/>
      <c r="N27" s="35"/>
      <c r="O27" s="38"/>
    </row>
    <row r="28" spans="1:16" ht="23.4" x14ac:dyDescent="0.45">
      <c r="A28" s="15"/>
      <c r="B28" s="39">
        <v>5</v>
      </c>
      <c r="C28" s="39">
        <v>5</v>
      </c>
      <c r="D28" s="40"/>
      <c r="E28" s="41">
        <f>30-7.5</f>
        <v>22.5</v>
      </c>
      <c r="F28" s="58">
        <f t="shared" si="0"/>
        <v>2475</v>
      </c>
      <c r="G28" s="42">
        <f>F28*$B$7</f>
        <v>825</v>
      </c>
      <c r="H28" s="43">
        <f>(G28*$B$12*$B$13)</f>
        <v>20625</v>
      </c>
      <c r="I28" s="44">
        <f>2*(4/12)*F28*TAN($B$6*PI()/180)</f>
        <v>600.55088653923383</v>
      </c>
      <c r="J28" s="45">
        <f>($C$9)*$C$10</f>
        <v>1044000</v>
      </c>
      <c r="K28" s="46">
        <f>($B$3*TAN($B$14*PI()/180))*($B$3-E28)/$B$3</f>
        <v>4.3301270189221928</v>
      </c>
      <c r="L28" s="46">
        <f>($B$15*H28)/I28</f>
        <v>103.03040322954834</v>
      </c>
      <c r="M28" s="46">
        <f>K28+L28</f>
        <v>107.36053024847054</v>
      </c>
      <c r="N28" s="47">
        <f>$B$16*(H28)/J28</f>
        <v>5.9267241379310345E-2</v>
      </c>
      <c r="O28" s="48">
        <f>N28*12</f>
        <v>0.7112068965517242</v>
      </c>
    </row>
    <row r="29" spans="1:16" ht="23.4" x14ac:dyDescent="0.45">
      <c r="A29" s="15">
        <v>6</v>
      </c>
      <c r="B29" s="17"/>
      <c r="C29" s="17"/>
      <c r="D29" s="18">
        <v>25</v>
      </c>
      <c r="E29" s="32"/>
      <c r="F29" s="6"/>
      <c r="G29" s="33"/>
      <c r="H29" s="16"/>
      <c r="I29" s="36"/>
      <c r="J29" s="37"/>
      <c r="K29" s="34"/>
      <c r="L29" s="34"/>
      <c r="M29" s="34"/>
      <c r="N29" s="35"/>
      <c r="O29" s="38"/>
    </row>
    <row r="30" spans="1:16" ht="23.4" x14ac:dyDescent="0.45">
      <c r="A30" s="15"/>
      <c r="B30" s="39">
        <v>6</v>
      </c>
      <c r="C30" s="39">
        <v>6</v>
      </c>
      <c r="D30" s="40"/>
      <c r="E30" s="41">
        <f>30-2.5</f>
        <v>27.5</v>
      </c>
      <c r="F30" s="58">
        <f t="shared" si="0"/>
        <v>3025</v>
      </c>
      <c r="G30" s="42">
        <f>F30*$B$7</f>
        <v>1008.3333333333333</v>
      </c>
      <c r="H30" s="43">
        <f>(G30*$B$12*$B$13)</f>
        <v>25208.333333333328</v>
      </c>
      <c r="I30" s="44">
        <f>2*(4/12)*F30*TAN($B$6*PI()/180)</f>
        <v>734.00663910350795</v>
      </c>
      <c r="J30" s="45">
        <f>($C$9)*$C$10</f>
        <v>1044000</v>
      </c>
      <c r="K30" s="46">
        <f>($B$3*TAN($B$14*PI()/180))*($B$3-E30)/$B$3</f>
        <v>1.4433756729740641</v>
      </c>
      <c r="L30" s="46">
        <f>($B$15*H30)/I30</f>
        <v>103.03040322954834</v>
      </c>
      <c r="M30" s="46">
        <f>K30+L30</f>
        <v>104.47377890252241</v>
      </c>
      <c r="N30" s="47">
        <f>$B$16*(H30)/J30</f>
        <v>7.2437739463601519E-2</v>
      </c>
      <c r="O30" s="48">
        <f>N30*12</f>
        <v>0.86925287356321823</v>
      </c>
    </row>
    <row r="31" spans="1:16" ht="23.4" x14ac:dyDescent="0.45">
      <c r="A31" s="15">
        <v>7</v>
      </c>
      <c r="B31" s="17"/>
      <c r="C31" s="17"/>
      <c r="D31" s="18">
        <v>30</v>
      </c>
      <c r="E31" s="6"/>
      <c r="F31" s="6"/>
      <c r="G31" s="7"/>
      <c r="H31" s="7"/>
      <c r="I31" s="9"/>
      <c r="J31" s="10"/>
      <c r="K31" s="11"/>
      <c r="L31" s="7"/>
      <c r="M31" s="8"/>
      <c r="N31" s="12"/>
      <c r="O31" s="13"/>
    </row>
    <row r="32" spans="1:16" ht="18" x14ac:dyDescent="0.35">
      <c r="A32" s="3"/>
      <c r="B32" s="3"/>
      <c r="C32" s="3"/>
      <c r="D32" s="3"/>
      <c r="E32" s="3"/>
      <c r="F32" s="3"/>
      <c r="G32" s="2"/>
      <c r="H32" s="2"/>
      <c r="I32" s="2"/>
      <c r="J32" s="2"/>
      <c r="K32" s="2"/>
    </row>
    <row r="33" spans="1:11" ht="18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conditionalFormatting sqref="E19 E31">
    <cfRule type="top10" dxfId="0" priority="1" percent="1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Tawfiq</dc:creator>
  <cp:lastModifiedBy>tawfiq</cp:lastModifiedBy>
  <dcterms:created xsi:type="dcterms:W3CDTF">2015-02-25T18:16:22Z</dcterms:created>
  <dcterms:modified xsi:type="dcterms:W3CDTF">2024-02-26T18:36:45Z</dcterms:modified>
</cp:coreProperties>
</file>